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JPII\Desktop\"/>
    </mc:Choice>
  </mc:AlternateContent>
  <xr:revisionPtr revIDLastSave="0" documentId="13_ncr:1_{ABB8FCCD-43DD-471C-A862-6D5B376502E2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3" i="1"/>
  <c r="E23" i="1" l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2" i="1"/>
  <c r="E26" i="1" l="1"/>
</calcChain>
</file>

<file path=xl/sharedStrings.xml><?xml version="1.0" encoding="utf-8"?>
<sst xmlns="http://schemas.openxmlformats.org/spreadsheetml/2006/main" count="131" uniqueCount="81">
  <si>
    <t>Nr licznika</t>
  </si>
  <si>
    <t>Nr PPE zweryfikowany</t>
  </si>
  <si>
    <t> ul. PIGONIA 4 / 32</t>
  </si>
  <si>
    <t> ul. PIJARSKA 7 / 6</t>
  </si>
  <si>
    <t> ul. FRANCISZKAŃSKA 1</t>
  </si>
  <si>
    <t> ul. KANONICZA 25</t>
  </si>
  <si>
    <t> ul. KANONICZA 20</t>
  </si>
  <si>
    <t> ul. KANONICZA 9</t>
  </si>
  <si>
    <t> ul. BERNARDYŃSKA 3</t>
  </si>
  <si>
    <t>PPE590322429300001985</t>
  </si>
  <si>
    <t>ul. BOBRZYŃSKIEGO 10</t>
  </si>
  <si>
    <t>PPE590322429300001992</t>
  </si>
  <si>
    <t>PPE590322429100186080</t>
  </si>
  <si>
    <t>PPE590322429101122698</t>
  </si>
  <si>
    <t>PPE590322429100886843</t>
  </si>
  <si>
    <t>PPE590322429100004667</t>
  </si>
  <si>
    <t>PPE590322429100219818</t>
  </si>
  <si>
    <t>PPE590322429100660108</t>
  </si>
  <si>
    <t>PPE590322429100415005</t>
  </si>
  <si>
    <t>PPE590322429100548222</t>
  </si>
  <si>
    <t>PPE590322429100912726</t>
  </si>
  <si>
    <t>PPE590322429100599965</t>
  </si>
  <si>
    <t>A322056102458</t>
  </si>
  <si>
    <t>PPE590322429100069369</t>
  </si>
  <si>
    <t>PPE590322429100933745</t>
  </si>
  <si>
    <t>PPE590322429100210327</t>
  </si>
  <si>
    <t>PPE590322429100528743</t>
  </si>
  <si>
    <t> ul. PIŁSUDSKIEGO 32 kl.</t>
  </si>
  <si>
    <t> ul. PIŁSUDSKIEGO 32 / 4</t>
  </si>
  <si>
    <t> ul. PIŁSUDSKIEGO 32 / 4A</t>
  </si>
  <si>
    <t>PPE590322429101244109</t>
  </si>
  <si>
    <t>PPE590322429101245779</t>
  </si>
  <si>
    <t>PPE590322429401092356</t>
  </si>
  <si>
    <t>PPE590322429101032584</t>
  </si>
  <si>
    <t>ul. SŁAWKOWSKA 32</t>
  </si>
  <si>
    <t>PPE590322429100238383</t>
  </si>
  <si>
    <t>PPE590322429100779039</t>
  </si>
  <si>
    <t>Taryfa dystrybucyjna</t>
  </si>
  <si>
    <t>B23 - id 8</t>
  </si>
  <si>
    <t>G11 - id 16</t>
  </si>
  <si>
    <t>C21 - id 10</t>
  </si>
  <si>
    <t>C11 - id 23</t>
  </si>
  <si>
    <t>C11 - id 16</t>
  </si>
  <si>
    <t> ul. FRANCISZKAŃSKA 1 / Piwnica</t>
  </si>
  <si>
    <t>G12 - id 17</t>
  </si>
  <si>
    <t>A322056065181</t>
  </si>
  <si>
    <t>PPE590322429100013287</t>
  </si>
  <si>
    <t>C11 -  id 23</t>
  </si>
  <si>
    <t>Adres</t>
  </si>
  <si>
    <t> ul. Św. Marka 10 - Kościół</t>
  </si>
  <si>
    <t>Moc umowna</t>
  </si>
  <si>
    <t>220 kW</t>
  </si>
  <si>
    <t>45 kW</t>
  </si>
  <si>
    <t>8 kW</t>
  </si>
  <si>
    <t>14 kW</t>
  </si>
  <si>
    <t>21 kW</t>
  </si>
  <si>
    <t>7 kW</t>
  </si>
  <si>
    <t>60 kW</t>
  </si>
  <si>
    <t>4 kW</t>
  </si>
  <si>
    <t>11 kW</t>
  </si>
  <si>
    <t>10 kW</t>
  </si>
  <si>
    <t>2 kW</t>
  </si>
  <si>
    <t>40 kW</t>
  </si>
  <si>
    <t>Planowane zużycie w okresie 01.02.2023-31.12.2023                (KWH)</t>
  </si>
  <si>
    <t>ul. Sławkowska 24 - Biblioteka</t>
  </si>
  <si>
    <t>Kod pocztowy</t>
  </si>
  <si>
    <t>30-348 Kraków</t>
  </si>
  <si>
    <t>31-069 Kraków</t>
  </si>
  <si>
    <t>31-004 Kraków</t>
  </si>
  <si>
    <t>31-002 Kraków</t>
  </si>
  <si>
    <t>31-111 Kraków</t>
  </si>
  <si>
    <t>31-014 Kraków</t>
  </si>
  <si>
    <t>31-012 Kraków</t>
  </si>
  <si>
    <t>31-015 Kraków</t>
  </si>
  <si>
    <t>C12a -id 17</t>
  </si>
  <si>
    <t>C11 -id 23/G12-id17</t>
  </si>
  <si>
    <t>31-228 Kraków</t>
  </si>
  <si>
    <t>11kW</t>
  </si>
  <si>
    <t>PPE590322429100219979</t>
  </si>
  <si>
    <t>RAZEM PLANOWANE ZUŻYCIE</t>
  </si>
  <si>
    <t>Zamawiający zaokrągla: 812 000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</si>
</sst>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5" xfId="0" applyFont="1" applyBorder="1" applyAlignment="1">
      <alignment horizontal="center" wrapText="1"/>
    </xf>
    <xf numFmtId="0" fontId="0" fillId="0" borderId="4" xfId="0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3" fillId="3" borderId="0" xfId="0" applyFont="1" applyFill="1"/>
    <xf numFmtId="0" fontId="0" fillId="3" borderId="3" xfId="0" applyFill="1" applyBorder="1"/>
    <xf numFmtId="3" fontId="0" fillId="3" borderId="3" xfId="0" applyNumberFormat="1" applyFill="1" applyBorder="1"/>
    <xf numFmtId="0" fontId="0" fillId="3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topLeftCell="A22" workbookViewId="0">
      <selection activeCell="D33" sqref="D33"/>
    </sheetView>
  </sheetViews>
  <sheetFormatPr defaultRowHeight="14.4" x14ac:dyDescent="0.3"/>
  <cols>
    <col min="1" max="1" width="14" customWidth="1"/>
    <col min="2" max="2" width="23.21875" customWidth="1"/>
    <col min="3" max="3" width="26.5546875" customWidth="1"/>
    <col min="4" max="4" width="20.88671875" customWidth="1"/>
    <col min="5" max="5" width="21.5546875" customWidth="1"/>
    <col min="6" max="6" width="21" customWidth="1"/>
    <col min="7" max="7" width="14.77734375" customWidth="1"/>
  </cols>
  <sheetData>
    <row r="1" spans="1:17" ht="55.5" customHeight="1" x14ac:dyDescent="0.3">
      <c r="A1" s="5" t="s">
        <v>0</v>
      </c>
      <c r="B1" s="5" t="s">
        <v>1</v>
      </c>
      <c r="C1" s="5" t="s">
        <v>48</v>
      </c>
      <c r="D1" s="5" t="s">
        <v>65</v>
      </c>
      <c r="E1" s="5" t="s">
        <v>63</v>
      </c>
      <c r="F1" s="5" t="s">
        <v>37</v>
      </c>
      <c r="G1" s="10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1.75" customHeight="1" x14ac:dyDescent="0.3">
      <c r="A2" s="1">
        <v>87573207</v>
      </c>
      <c r="B2" s="1" t="s">
        <v>9</v>
      </c>
      <c r="C2" s="1" t="s">
        <v>10</v>
      </c>
      <c r="D2" s="3" t="s">
        <v>66</v>
      </c>
      <c r="E2" s="3">
        <f>(35454+16093+11292+7763+7732+29032+32039+35044+31764+16348+6957+6741+7858+7732)*1.2</f>
        <v>302218.8</v>
      </c>
      <c r="F2" s="1" t="s">
        <v>38</v>
      </c>
      <c r="G2" s="2" t="s">
        <v>51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.75" customHeight="1" x14ac:dyDescent="0.3">
      <c r="A3" s="1">
        <v>87573206</v>
      </c>
      <c r="B3" s="1" t="s">
        <v>11</v>
      </c>
      <c r="C3" s="1" t="s">
        <v>10</v>
      </c>
      <c r="D3" s="3" t="s">
        <v>66</v>
      </c>
      <c r="E3" s="3">
        <f>(13111+12125+12646+15533+8564+10172+9547+6858+15381+14714+24619+7487+14929)*1.2</f>
        <v>198823.19999999998</v>
      </c>
      <c r="F3" s="1" t="s">
        <v>38</v>
      </c>
      <c r="G3" s="2" t="s">
        <v>51</v>
      </c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customHeight="1" x14ac:dyDescent="0.3">
      <c r="A4" s="7">
        <v>93932976</v>
      </c>
      <c r="B4" s="1" t="s">
        <v>12</v>
      </c>
      <c r="C4" s="1" t="s">
        <v>8</v>
      </c>
      <c r="D4" s="3" t="s">
        <v>67</v>
      </c>
      <c r="E4" s="3">
        <f>(6047+6305+6628+10812+7212+6610+3881+7441+6558+6224+6089)*1.2</f>
        <v>88568.4</v>
      </c>
      <c r="F4" s="1" t="s">
        <v>39</v>
      </c>
      <c r="G4" s="2" t="s">
        <v>52</v>
      </c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1.75" customHeight="1" x14ac:dyDescent="0.3">
      <c r="A5" s="7">
        <v>90388930</v>
      </c>
      <c r="B5" s="1" t="s">
        <v>13</v>
      </c>
      <c r="C5" s="1" t="s">
        <v>8</v>
      </c>
      <c r="D5" s="3" t="s">
        <v>67</v>
      </c>
      <c r="E5" s="3">
        <f>(361+4043+3868+3495+1111+5959+0)*1.2</f>
        <v>22604.399999999998</v>
      </c>
      <c r="F5" s="1" t="s">
        <v>39</v>
      </c>
      <c r="G5" s="2" t="s">
        <v>53</v>
      </c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1.75" customHeight="1" x14ac:dyDescent="0.3">
      <c r="A6" s="7">
        <v>90195224</v>
      </c>
      <c r="B6" s="1" t="s">
        <v>14</v>
      </c>
      <c r="C6" s="1" t="s">
        <v>8</v>
      </c>
      <c r="D6" s="3" t="s">
        <v>67</v>
      </c>
      <c r="E6" s="3">
        <f>(2212+1799+1933+2315+2040+2278+1011+2604+2976+2572+1749)*1.2</f>
        <v>28186.799999999999</v>
      </c>
      <c r="F6" s="1" t="s">
        <v>39</v>
      </c>
      <c r="G6" s="2" t="s">
        <v>52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.75" customHeight="1" x14ac:dyDescent="0.3">
      <c r="A7" s="7">
        <v>96841757</v>
      </c>
      <c r="B7" s="1" t="s">
        <v>21</v>
      </c>
      <c r="C7" s="1" t="s">
        <v>4</v>
      </c>
      <c r="D7" s="3" t="s">
        <v>68</v>
      </c>
      <c r="E7" s="3">
        <f>(424+2207+1802+1977+1877+2253+2199)*1.2</f>
        <v>15286.8</v>
      </c>
      <c r="F7" s="1" t="s">
        <v>41</v>
      </c>
      <c r="G7" s="2" t="s">
        <v>54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1.75" customHeight="1" x14ac:dyDescent="0.3">
      <c r="A8" s="7" t="s">
        <v>22</v>
      </c>
      <c r="B8" s="1" t="s">
        <v>23</v>
      </c>
      <c r="C8" s="8" t="s">
        <v>43</v>
      </c>
      <c r="D8" s="3" t="s">
        <v>68</v>
      </c>
      <c r="E8" s="4">
        <f>121*1.2</f>
        <v>145.19999999999999</v>
      </c>
      <c r="F8" s="1" t="s">
        <v>41</v>
      </c>
      <c r="G8" s="2" t="s">
        <v>55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1.75" customHeight="1" x14ac:dyDescent="0.3">
      <c r="A9" s="7">
        <v>96841758</v>
      </c>
      <c r="B9" s="1" t="s">
        <v>24</v>
      </c>
      <c r="C9" s="1" t="s">
        <v>4</v>
      </c>
      <c r="D9" s="3" t="s">
        <v>68</v>
      </c>
      <c r="E9" s="3">
        <f>(3392+13190+12363+13190+12689+6026+5806+14574)*1.2</f>
        <v>97476</v>
      </c>
      <c r="F9" s="1" t="s">
        <v>41</v>
      </c>
      <c r="G9" s="2" t="s">
        <v>56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1.75" customHeight="1" x14ac:dyDescent="0.3">
      <c r="A10" s="7">
        <v>95212455</v>
      </c>
      <c r="B10" s="1" t="s">
        <v>15</v>
      </c>
      <c r="C10" s="1" t="s">
        <v>7</v>
      </c>
      <c r="D10" s="3" t="s">
        <v>69</v>
      </c>
      <c r="E10" s="3">
        <f>(1742+1431+1652+1590+1523+1860+2150)*1.2</f>
        <v>14337.6</v>
      </c>
      <c r="F10" s="1" t="s">
        <v>40</v>
      </c>
      <c r="G10" s="2" t="s">
        <v>57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1.75" customHeight="1" x14ac:dyDescent="0.3">
      <c r="A11" s="7">
        <v>70252543</v>
      </c>
      <c r="B11" s="1" t="s">
        <v>16</v>
      </c>
      <c r="C11" s="1" t="s">
        <v>7</v>
      </c>
      <c r="D11" s="3" t="s">
        <v>69</v>
      </c>
      <c r="E11" s="3">
        <f>(229+212+146+1978+337)*1.2</f>
        <v>3482.4</v>
      </c>
      <c r="F11" s="1" t="s">
        <v>41</v>
      </c>
      <c r="G11" s="2" t="s">
        <v>58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.75" customHeight="1" x14ac:dyDescent="0.3">
      <c r="A12" s="7">
        <v>83868712</v>
      </c>
      <c r="B12" s="1" t="s">
        <v>17</v>
      </c>
      <c r="C12" s="1" t="s">
        <v>7</v>
      </c>
      <c r="D12" s="3" t="s">
        <v>69</v>
      </c>
      <c r="E12" s="3">
        <v>0</v>
      </c>
      <c r="F12" s="1" t="s">
        <v>41</v>
      </c>
      <c r="G12" s="2" t="s">
        <v>58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1.75" customHeight="1" x14ac:dyDescent="0.3">
      <c r="A13" s="7">
        <v>12013637</v>
      </c>
      <c r="B13" s="1" t="s">
        <v>18</v>
      </c>
      <c r="C13" s="1" t="s">
        <v>6</v>
      </c>
      <c r="D13" s="3" t="s">
        <v>69</v>
      </c>
      <c r="E13" s="3">
        <f>(4996+1388)*1.2</f>
        <v>7660.7999999999993</v>
      </c>
      <c r="F13" s="1" t="s">
        <v>42</v>
      </c>
      <c r="G13" s="2" t="s">
        <v>59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1.75" customHeight="1" x14ac:dyDescent="0.3">
      <c r="A14" s="7">
        <v>11880124</v>
      </c>
      <c r="B14" s="1" t="s">
        <v>19</v>
      </c>
      <c r="C14" s="1" t="s">
        <v>6</v>
      </c>
      <c r="D14" s="3" t="s">
        <v>69</v>
      </c>
      <c r="E14" s="3">
        <f>(1983+748)*1.2</f>
        <v>3277.2</v>
      </c>
      <c r="F14" s="1" t="s">
        <v>42</v>
      </c>
      <c r="G14" s="2" t="s">
        <v>59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1.75" customHeight="1" x14ac:dyDescent="0.3">
      <c r="A15" s="7">
        <v>94921993</v>
      </c>
      <c r="B15" s="1" t="s">
        <v>20</v>
      </c>
      <c r="C15" s="1" t="s">
        <v>5</v>
      </c>
      <c r="D15" s="3" t="s">
        <v>69</v>
      </c>
      <c r="E15" s="3">
        <f>(2366+1876)*1.2</f>
        <v>5090.3999999999996</v>
      </c>
      <c r="F15" s="1" t="s">
        <v>41</v>
      </c>
      <c r="G15" s="2" t="s">
        <v>59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1.75" customHeight="1" x14ac:dyDescent="0.3">
      <c r="A16" s="7">
        <v>80246794</v>
      </c>
      <c r="B16" s="1" t="s">
        <v>32</v>
      </c>
      <c r="C16" s="1" t="s">
        <v>2</v>
      </c>
      <c r="D16" s="3" t="s">
        <v>76</v>
      </c>
      <c r="E16" s="3">
        <f>(253+243+266+86+101)*1.2</f>
        <v>1138.8</v>
      </c>
      <c r="F16" s="1" t="s">
        <v>39</v>
      </c>
      <c r="G16" s="2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1.75" customHeight="1" x14ac:dyDescent="0.3">
      <c r="A17" s="7">
        <v>83397535</v>
      </c>
      <c r="B17" s="1" t="s">
        <v>25</v>
      </c>
      <c r="C17" s="1" t="s">
        <v>3</v>
      </c>
      <c r="D17" s="3" t="s">
        <v>73</v>
      </c>
      <c r="E17" s="3">
        <f>(40+34)*1.2</f>
        <v>88.8</v>
      </c>
      <c r="F17" s="1" t="s">
        <v>39</v>
      </c>
      <c r="G17" s="2" t="s">
        <v>58</v>
      </c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1.75" customHeight="1" x14ac:dyDescent="0.3">
      <c r="A18" s="7">
        <v>97900785</v>
      </c>
      <c r="B18" s="1" t="s">
        <v>26</v>
      </c>
      <c r="C18" s="1" t="s">
        <v>27</v>
      </c>
      <c r="D18" s="3" t="s">
        <v>70</v>
      </c>
      <c r="E18" s="3">
        <f>(42+10+36)*1.2</f>
        <v>105.6</v>
      </c>
      <c r="F18" s="1" t="s">
        <v>39</v>
      </c>
      <c r="G18" s="2" t="s">
        <v>61</v>
      </c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1.75" customHeight="1" x14ac:dyDescent="0.3">
      <c r="A19" s="7">
        <v>90674782</v>
      </c>
      <c r="B19" s="1" t="s">
        <v>30</v>
      </c>
      <c r="C19" s="1" t="s">
        <v>28</v>
      </c>
      <c r="D19" s="3" t="s">
        <v>70</v>
      </c>
      <c r="E19" s="3">
        <f>(2905+805+382+2036)*1.2</f>
        <v>7353.5999999999995</v>
      </c>
      <c r="F19" s="1" t="s">
        <v>44</v>
      </c>
      <c r="G19" s="2" t="s">
        <v>59</v>
      </c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21.75" customHeight="1" x14ac:dyDescent="0.3">
      <c r="A20" s="7">
        <v>90674726</v>
      </c>
      <c r="B20" s="1" t="s">
        <v>31</v>
      </c>
      <c r="C20" s="1" t="s">
        <v>29</v>
      </c>
      <c r="D20" s="3" t="s">
        <v>70</v>
      </c>
      <c r="E20" s="3">
        <f>(1866+1121+1436)*1.2</f>
        <v>5307.5999999999995</v>
      </c>
      <c r="F20" s="1" t="s">
        <v>44</v>
      </c>
      <c r="G20" s="2" t="s">
        <v>59</v>
      </c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1.75" customHeight="1" x14ac:dyDescent="0.3">
      <c r="A21" s="7">
        <v>83464326</v>
      </c>
      <c r="B21" s="1" t="s">
        <v>33</v>
      </c>
      <c r="C21" s="1" t="s">
        <v>34</v>
      </c>
      <c r="D21" s="3" t="s">
        <v>71</v>
      </c>
      <c r="E21" s="3">
        <f>(77+83)*1.2</f>
        <v>192</v>
      </c>
      <c r="F21" s="1" t="s">
        <v>41</v>
      </c>
      <c r="G21" s="2" t="s">
        <v>58</v>
      </c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1.75" customHeight="1" x14ac:dyDescent="0.3">
      <c r="A22" s="7">
        <v>96291145</v>
      </c>
      <c r="B22" s="7" t="s">
        <v>35</v>
      </c>
      <c r="C22" s="1" t="s">
        <v>34</v>
      </c>
      <c r="D22" s="3" t="s">
        <v>71</v>
      </c>
      <c r="E22" s="3">
        <f>(165+155+184+187+57)*1.2</f>
        <v>897.6</v>
      </c>
      <c r="F22" s="1" t="s">
        <v>41</v>
      </c>
      <c r="G22" s="2" t="s">
        <v>60</v>
      </c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1.75" customHeight="1" x14ac:dyDescent="0.3">
      <c r="A23" s="7">
        <v>95120595</v>
      </c>
      <c r="B23" s="7" t="s">
        <v>36</v>
      </c>
      <c r="C23" s="1" t="s">
        <v>34</v>
      </c>
      <c r="D23" s="3" t="s">
        <v>71</v>
      </c>
      <c r="E23" s="3">
        <f>(177+184+182+51)*1.2</f>
        <v>712.8</v>
      </c>
      <c r="F23" s="1" t="s">
        <v>47</v>
      </c>
      <c r="G23" s="2" t="s">
        <v>58</v>
      </c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1.75" customHeight="1" x14ac:dyDescent="0.3">
      <c r="A24" s="15" t="s">
        <v>45</v>
      </c>
      <c r="B24" s="16" t="s">
        <v>46</v>
      </c>
      <c r="C24" s="16" t="s">
        <v>49</v>
      </c>
      <c r="D24" s="17" t="s">
        <v>72</v>
      </c>
      <c r="E24" s="17">
        <f>(914+412+1300+815)*1.2</f>
        <v>4129.2</v>
      </c>
      <c r="F24" s="16" t="s">
        <v>75</v>
      </c>
      <c r="G24" s="18" t="s">
        <v>62</v>
      </c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1.75" customHeight="1" x14ac:dyDescent="0.3">
      <c r="A25" s="19">
        <v>96291184</v>
      </c>
      <c r="B25" s="16" t="s">
        <v>78</v>
      </c>
      <c r="C25" s="20" t="s">
        <v>64</v>
      </c>
      <c r="D25" s="21" t="s">
        <v>71</v>
      </c>
      <c r="E25" s="21">
        <v>3500</v>
      </c>
      <c r="F25" s="20" t="s">
        <v>74</v>
      </c>
      <c r="G25" s="22" t="s">
        <v>77</v>
      </c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32.25" customHeight="1" x14ac:dyDescent="0.3">
      <c r="A26" s="7"/>
      <c r="B26" s="7"/>
      <c r="C26" s="9" t="s">
        <v>79</v>
      </c>
      <c r="D26" s="9"/>
      <c r="E26" s="6">
        <f>SUM(E2:E25)</f>
        <v>810584.00000000012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8.8" x14ac:dyDescent="0.3">
      <c r="A27" s="11"/>
      <c r="B27" s="11"/>
      <c r="C27" s="12"/>
      <c r="D27" s="12"/>
      <c r="E27" s="13" t="s">
        <v>80</v>
      </c>
      <c r="F27" s="1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0" fitToWidth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1" sqref="C11:D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TAURON Polska Energia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Pocięgiel Michał</dc:creator>
  <cp:lastModifiedBy>UPJPII</cp:lastModifiedBy>
  <cp:lastPrinted>2022-12-30T12:18:19Z</cp:lastPrinted>
  <dcterms:created xsi:type="dcterms:W3CDTF">2016-01-15T07:21:31Z</dcterms:created>
  <dcterms:modified xsi:type="dcterms:W3CDTF">2023-01-02T12:36:01Z</dcterms:modified>
</cp:coreProperties>
</file>